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ownloads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G201" i="1" l="1"/>
  <c r="G198" i="1"/>
  <c r="H201" i="1"/>
  <c r="H198" i="1"/>
  <c r="F220" i="1" l="1"/>
  <c r="F219" i="1"/>
  <c r="I24" i="1"/>
  <c r="H24" i="1"/>
  <c r="E24" i="1" s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37" i="1"/>
  <c r="E139" i="1"/>
  <c r="E189" i="1"/>
  <c r="E29" i="1"/>
  <c r="E131" i="1"/>
  <c r="E215" i="1"/>
  <c r="E117" i="1"/>
  <c r="E161" i="1"/>
  <c r="E178" i="1"/>
  <c r="I194" i="1"/>
  <c r="H194" i="1"/>
  <c r="G194" i="1"/>
  <c r="E194" i="1" s="1"/>
  <c r="I172" i="1"/>
  <c r="H172" i="1"/>
  <c r="G172" i="1"/>
  <c r="E172" i="1" l="1"/>
  <c r="G45" i="1"/>
  <c r="H45" i="1"/>
  <c r="I45" i="1"/>
  <c r="I59" i="1"/>
  <c r="E59" i="1" s="1"/>
  <c r="G87" i="1"/>
  <c r="H87" i="1"/>
  <c r="I87" i="1"/>
  <c r="G102" i="1"/>
  <c r="E102" i="1" s="1"/>
  <c r="H102" i="1"/>
  <c r="I102" i="1"/>
  <c r="G150" i="1"/>
  <c r="H150" i="1"/>
  <c r="I150" i="1"/>
  <c r="G169" i="1"/>
  <c r="I169" i="1"/>
  <c r="E150" i="1" l="1"/>
  <c r="I216" i="1"/>
  <c r="E169" i="1"/>
  <c r="H216" i="1"/>
  <c r="E87" i="1"/>
  <c r="E45" i="1"/>
  <c r="E216" i="1" s="1"/>
  <c r="G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<sst xmlns="http://schemas.openxmlformats.org/spreadsheetml/2006/main" count="411" uniqueCount="399">
  <si>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</si>
  <si>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</si>
  <si>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</si>
  <si>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</si>
  <si>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</si>
  <si>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</si>
  <si>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</si>
  <si>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</si>
  <si>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</si>
  <si>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</si>
  <si>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</si>
  <si>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</si>
  <si>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</si>
  <si>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</si>
  <si>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</si>
  <si>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</si>
  <si>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</si>
  <si>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</si>
  <si>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</si>
  <si>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</si>
  <si>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</si>
  <si>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</si>
  <si>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</si>
  <si>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</si>
  <si>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</si>
  <si>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</si>
  <si>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</si>
  <si>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</si>
  <si>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</si>
  <si>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</si>
  <si>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</si>
  <si>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</si>
  <si>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</si>
  <si>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</si>
  <si>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</si>
  <si>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</si>
  <si>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</si>
  <si>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</si>
  <si>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</si>
  <si>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</si>
  <si>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</si>
  <si>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</si>
  <si>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</si>
  <si>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</si>
  <si>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</si>
  <si>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</si>
  <si>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</si>
  <si>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</si>
  <si>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</si>
  <si>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</si>
  <si>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</si>
  <si>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</si>
  <si>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</si>
  <si>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</si>
  <si>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</si>
  <si>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</si>
  <si>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</si>
  <si>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</si>
  <si>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</si>
  <si>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</si>
  <si>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</si>
  <si>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</si>
  <si>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</si>
  <si>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</si>
  <si>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</si>
  <si>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</si>
  <si>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</si>
  <si>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</si>
  <si>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</si>
  <si>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</si>
  <si>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</si>
  <si>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</si>
  <si>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</si>
  <si>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</si>
  <si>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</si>
  <si>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</si>
  <si>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</si>
  <si>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</si>
  <si>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</si>
  <si>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</si>
  <si>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</si>
  <si>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</si>
  <si>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</si>
  <si>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</si>
  <si>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</si>
  <si>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</si>
  <si>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</si>
  <si>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</si>
  <si>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</si>
  <si>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</si>
  <si>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</si>
  <si>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</si>
  <si>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</si>
  <si>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</si>
  <si>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</si>
  <si>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</si>
  <si>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</si>
  <si>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</si>
  <si>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</si>
  <si>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</si>
  <si>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</si>
  <si>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</si>
  <si>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</si>
  <si>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</si>
  <si>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</si>
  <si>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</si>
  <si>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</si>
  <si>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</si>
  <si>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</si>
  <si>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</si>
  <si>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</si>
  <si>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</si>
  <si>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</si>
  <si>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</si>
  <si>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</si>
  <si>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</si>
  <si>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</si>
  <si>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</si>
  <si>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</si>
  <si>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</si>
  <si>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</si>
  <si>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</si>
  <si>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</si>
  <si>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</si>
  <si>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</si>
  <si>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</si>
  <si>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</si>
  <si>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</si>
  <si>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</si>
  <si>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</si>
  <si>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</si>
  <si>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</si>
  <si>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</si>
  <si>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</si>
  <si>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</si>
  <si>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</si>
  <si>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</si>
  <si>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</si>
  <si>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</si>
  <si>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</si>
  <si>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</si>
  <si>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</si>
  <si>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</si>
  <si>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</si>
  <si>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</si>
  <si>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</si>
  <si>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</si>
  <si>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</si>
  <si>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</si>
  <si>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</si>
  <si>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</si>
  <si>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</si>
  <si>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</si>
  <si>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</si>
  <si>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</si>
  <si>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</si>
  <si>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</si>
  <si>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</si>
  <si>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</si>
  <si>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</si>
  <si>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</si>
  <si>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</si>
  <si>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</si>
  <si>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</si>
  <si>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</si>
  <si>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</si>
  <si>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</si>
  <si>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</si>
  <si>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</si>
  <si>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</si>
  <si>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</si>
  <si>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</si>
  <si>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</si>
  <si>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</si>
  <si>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</si>
  <si>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</si>
  <si>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</si>
  <si>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</si>
  <si>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</si>
  <si>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</si>
  <si>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</si>
  <si>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</si>
  <si>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</si>
  <si>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</si>
  <si>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</si>
  <si>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</si>
  <si>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</si>
  <si>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</si>
  <si>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</si>
  <si>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</si>
  <si>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</si>
  <si>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</si>
  <si>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</si>
  <si>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</si>
  <si>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</si>
  <si>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</si>
  <si>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</si>
  <si>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</si>
  <si>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</si>
  <si>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</si>
  <si>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</si>
  <si>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</si>
  <si>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</si>
  <si>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</si>
  <si>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</si>
  <si>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</si>
  <si>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</si>
  <si>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</si>
  <si>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</si>
  <si>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</si>
  <si>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</si>
  <si>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</si>
  <si>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</si>
  <si>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</si>
  <si>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</si>
  <si>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</si>
  <si>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</si>
  <si>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</si>
  <si>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</si>
  <si>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</si>
  <si>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</si>
  <si>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</si>
  <si>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</si>
  <si>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</si>
  <si>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</si>
  <si>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</si>
  <si>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</si>
  <si>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</si>
  <si>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</si>
  <si>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</si>
  <si>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</si>
  <si>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</si>
  <si>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</si>
  <si>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</si>
  <si>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</si>
  <si>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</si>
  <si>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</si>
  <si>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</si>
  <si>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</si>
  <si>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</si>
  <si>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</si>
  <si>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</si>
  <si>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</si>
  <si>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</si>
  <si>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</si>
  <si>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</si>
  <si>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</si>
  <si>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</si>
  <si>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</si>
  <si>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</si>
  <si>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</si>
  <si>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</si>
  <si>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</si>
  <si>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</si>
  <si>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</si>
  <si>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</si>
  <si>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</si>
  <si>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</si>
  <si>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</si>
  <si>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</si>
  <si>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</si>
  <si>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</si>
  <si>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</si>
  <si>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</si>
  <si>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</si>
  <si>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</si>
  <si>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</si>
  <si>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</si>
  <si>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</si>
  <si>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</si>
  <si>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</si>
  <si>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</si>
  <si>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</si>
  <si>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</si>
  <si>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</si>
  <si>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</si>
  <si>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</si>
  <si>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</si>
  <si>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</si>
  <si>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</si>
  <si>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</si>
  <si>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</si>
  <si>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</si>
  <si>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</si>
  <si>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</si>
  <si>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</si>
  <si>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</si>
  <si>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</si>
  <si>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</si>
  <si>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</si>
  <si>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</si>
  <si>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</si>
  <si>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</si>
  <si>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</si>
  <si>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</si>
  <si>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</si>
  <si>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</si>
  <si>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</si>
  <si>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</si>
  <si>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</si>
  <si>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</si>
  <si>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</si>
  <si>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</si>
  <si>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</si>
  <si>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</si>
  <si>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</si>
  <si>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</si>
  <si>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</si>
  <si>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</si>
  <si>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</si>
  <si>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</si>
  <si>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</si>
  <si>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</si>
  <si>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</si>
  <si>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</si>
  <si>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</si>
  <si>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</si>
  <si>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</si>
  <si>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</si>
  <si>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</si>
  <si>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</si>
  <si>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</si>
  <si>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</si>
  <si>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</si>
  <si>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</si>
  <si>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</si>
  <si>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</si>
  <si>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</si>
  <si>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</si>
  <si>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</si>
  <si>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</si>
  <si>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</si>
  <si>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</si>
  <si>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</si>
  <si>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</si>
  <si>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</si>
  <si>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</si>
  <si>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</si>
  <si>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</si>
  <si>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</si>
  <si>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</si>
  <si>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</si>
  <si>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</si>
  <si>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</si>
  <si>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</si>
  <si>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</si>
  <si>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</si>
  <si>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</si>
  <si>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</si>
  <si>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</si>
  <si>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</si>
  <si>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</si>
  <si>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</si>
  <si>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</si>
  <si>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</si>
  <si>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</si>
  <si>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</si>
  <si>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</si>
  <si>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</si>
  <si>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</si>
  <si>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</si>
  <si>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</si>
  <si>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</si>
  <si>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</si>
  <si>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</si>
  <si>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</si>
  <si>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</si>
  <si>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</si>
  <si>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</si>
  <si>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</si>
  <si>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</si>
  <si>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</si>
  <si>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</si>
  <si>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</si>
  <si>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</si>
  <si>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</si>
  <si>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</si>
  <si>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</si>
  <si>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</si>
  <si>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</si>
  <si>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</si>
  <si>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</si>
  <si>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</si>
  <si>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</si>
  <si>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</si>
  <si>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</si>
  <si>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</si>
  <si>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</si>
  <si>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</si>
  <si>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</si>
  <si>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</si>
  <si>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</si>
  <si>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</si>
  <si>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Queen Creek USD</t>
  </si>
  <si>
    <t>NA</t>
  </si>
  <si>
    <t>Roadrunner Paving</t>
  </si>
  <si>
    <t>Maricopa</t>
  </si>
  <si>
    <t>Town of Queen Creek</t>
  </si>
  <si>
    <t>DME Crack Fill and Seal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</si>
</sst>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200" zoomScaleNormal="100" zoomScaleSheetLayoutView="100" workbookViewId="0">
      <selection activeCell="G225" sqref="G225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393</v>
      </c>
      <c r="F5" s="360"/>
      <c r="G5" s="358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59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394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395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396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2" t="s">
        <v>398</v>
      </c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3" t="s">
        <v>397</v>
      </c>
      <c r="F12" s="355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15258.98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6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7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>
        <v>1</v>
      </c>
      <c r="F198" s="323" t="str">
        <f>IFERROR((#REF!+G198/#REF!),"")</f>
        <v/>
      </c>
      <c r="G198" s="251">
        <f>500+610.7+1200+2959.83+750</f>
        <v>6020.53</v>
      </c>
      <c r="H198" s="251">
        <f>500+757.95+1200+3663.99+750</f>
        <v>6871.94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>
        <f>240+194.31+168+192+48</f>
        <v>842.31</v>
      </c>
      <c r="H201" s="251">
        <f>240+357+337.5+240+150+52.5</f>
        <v>1377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15111.779999999999</v>
      </c>
      <c r="F207" s="148" t="str">
        <f>IFERROR((#REF!/#REF!),"")</f>
        <v/>
      </c>
      <c r="G207" s="180">
        <f>SUM(G196:G206)</f>
        <v>6862.84</v>
      </c>
      <c r="H207" s="180">
        <f>SUM(H196:H206)</f>
        <v>8248.9399999999987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15111.779999999999</v>
      </c>
      <c r="F216" s="170"/>
      <c r="G216" s="72">
        <f>SUM(G24,G29,G37,G45,G52,G59,G75,G87,G102,G117,G131,G139,G145,G150,G153,G161,G169,G172,G178,G184,G189,G194,G207,G215)</f>
        <v>6862.84</v>
      </c>
      <c r="H216" s="72">
        <f>SUM(H24,H29,H37,H45,H52,H59,H75,H87,H102,H117,H131,H139,H145,H150,H153,H161,H169,H172,H178,H184,H189,H194,H207,H215)</f>
        <v>8248.9399999999987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9.646778487159691E-3</v>
      </c>
      <c r="C224" s="41" t="s">
        <v>176</v>
      </c>
      <c r="D224" s="37"/>
      <c r="E224" s="80"/>
      <c r="F224" s="325">
        <f t="shared" si="2"/>
        <v>147.19999999999999</v>
      </c>
      <c r="G224" s="306">
        <v>65.8</v>
      </c>
      <c r="H224" s="307">
        <v>81.400000000000006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147.19999999999999</v>
      </c>
      <c r="F225" s="171"/>
      <c r="G225" s="43">
        <f>SUM(G217:G224)</f>
        <v>65.8</v>
      </c>
      <c r="H225" s="43">
        <f t="shared" ref="H225:I225" si="4">SUM(H217:H224)</f>
        <v>81.400000000000006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15258.98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2020-05-29T18:15:28Z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